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8325" activeTab="0"/>
  </bookViews>
  <sheets>
    <sheet name="etsu" sheetId="1" r:id="rId1"/>
  </sheets>
  <definedNames/>
  <calcPr fullCalcOnLoad="1"/>
</workbook>
</file>

<file path=xl/sharedStrings.xml><?xml version="1.0" encoding="utf-8"?>
<sst xmlns="http://schemas.openxmlformats.org/spreadsheetml/2006/main" count="150" uniqueCount="51">
  <si>
    <t>$</t>
  </si>
  <si>
    <t>X</t>
  </si>
  <si>
    <t>Y</t>
  </si>
  <si>
    <t>Z</t>
  </si>
  <si>
    <t>N</t>
  </si>
  <si>
    <t>G00</t>
  </si>
  <si>
    <t>G00 G90</t>
  </si>
  <si>
    <t>G01</t>
  </si>
  <si>
    <t>Z depth</t>
  </si>
  <si>
    <t>Z clear surf</t>
  </si>
  <si>
    <t>Z thickness</t>
  </si>
  <si>
    <t>F</t>
  </si>
  <si>
    <t>Start E</t>
  </si>
  <si>
    <t>RPD ABS</t>
  </si>
  <si>
    <t>Z DOWN</t>
  </si>
  <si>
    <t>L/H BTM SERIF</t>
  </si>
  <si>
    <t>J</t>
  </si>
  <si>
    <t>ARC UP L/H SIDE</t>
  </si>
  <si>
    <t>UP L/H SIDE</t>
  </si>
  <si>
    <t>G03</t>
  </si>
  <si>
    <t>I</t>
  </si>
  <si>
    <t>ARC OUT TOP L/H</t>
  </si>
  <si>
    <t>L/H TOP SERIF</t>
  </si>
  <si>
    <t>ACROSS TOP</t>
  </si>
  <si>
    <t>DOWN TOP SERIF</t>
  </si>
  <si>
    <t>BACK UP TO TOP</t>
  </si>
  <si>
    <t>BACK TO R/H STEM</t>
  </si>
  <si>
    <t>BACK TOWARD STEM</t>
  </si>
  <si>
    <t>ARC DOWN R/H STEM</t>
  </si>
  <si>
    <t>DOWN R/H TO MID</t>
  </si>
  <si>
    <t>ACROSS TO UPR SERIF</t>
  </si>
  <si>
    <t>UPR MID SERIF</t>
  </si>
  <si>
    <t>DOWN MID SERIF</t>
  </si>
  <si>
    <t>LWR MID SERIF</t>
  </si>
  <si>
    <t>DOWN TO BOTTOM</t>
  </si>
  <si>
    <t>ARC ONTO BOTTOM</t>
  </si>
  <si>
    <t>ARC UP LWR SERIF</t>
  </si>
  <si>
    <t>ACROSS TO LWR SERIF</t>
  </si>
  <si>
    <t>ACROSS BOTTOM TO L/H</t>
  </si>
  <si>
    <t>Z UP</t>
  </si>
  <si>
    <t>TO CLEAR CENTER</t>
  </si>
  <si>
    <t>UP CENTER</t>
  </si>
  <si>
    <t>TO NEXT LETTER - T</t>
  </si>
  <si>
    <t>TOP LINE start (from logo CTR)</t>
  </si>
  <si>
    <t>ABSOLUTE LOCATIONS</t>
  </si>
  <si>
    <t>ETSU Logo - ABS to Incremental Conversions</t>
  </si>
  <si>
    <t>Comment</t>
  </si>
  <si>
    <t>This is Only a Partial Spreadsheet</t>
  </si>
  <si>
    <t>F/R Plunge</t>
  </si>
  <si>
    <t>F/R Transverse</t>
  </si>
  <si>
    <t>Note:  Cut and Paste Commented INCREMENTAL CNC Code into Program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</si>
</sst>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left"/>
    </xf>
    <xf numFmtId="165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165" fontId="0" fillId="3" borderId="0" xfId="0" applyNumberFormat="1" applyFill="1" applyAlignment="1">
      <alignment horizontal="left"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65" fontId="0" fillId="4" borderId="0" xfId="0" applyNumberFormat="1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/>
    </xf>
    <xf numFmtId="165" fontId="0" fillId="4" borderId="0" xfId="0" applyNumberFormat="1" applyFill="1" applyAlignment="1">
      <alignment horizontal="left"/>
    </xf>
    <xf numFmtId="164" fontId="0" fillId="4" borderId="0" xfId="0" applyNumberFormat="1" applyFill="1" applyAlignment="1">
      <alignment horizontal="left"/>
    </xf>
    <xf numFmtId="164" fontId="0" fillId="4" borderId="0" xfId="0" applyNumberFormat="1" applyFill="1" applyAlignment="1">
      <alignment horizontal="center"/>
    </xf>
    <xf numFmtId="1" fontId="0" fillId="4" borderId="0" xfId="0" applyNumberFormat="1" applyFill="1" applyAlignment="1" quotePrefix="1">
      <alignment horizontal="left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165" fontId="2" fillId="0" borderId="3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5" fontId="2" fillId="0" borderId="5" xfId="0" applyNumberFormat="1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165" fontId="2" fillId="0" borderId="8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showZeros="0" tabSelected="1" zoomScale="85" zoomScaleNormal="85" workbookViewId="0" topLeftCell="A1">
      <pane ySplit="5" topLeftCell="BM6" activePane="bottomLeft" state="frozen"/>
      <selection pane="topLeft" activeCell="A1" sqref="A1"/>
      <selection pane="bottomLeft" activeCell="F4" sqref="F4"/>
    </sheetView>
  </sheetViews>
  <sheetFormatPr defaultColWidth="9.140625" defaultRowHeight="12.75"/>
  <cols>
    <col min="1" max="4" width="9.28125" style="9" bestFit="1" customWidth="1"/>
    <col min="5" max="5" width="3.28125" style="0" customWidth="1"/>
    <col min="6" max="6" width="28.421875" style="0" customWidth="1"/>
    <col min="7" max="7" width="1.7109375" style="3" customWidth="1"/>
    <col min="8" max="8" width="2.7109375" style="6" customWidth="1"/>
    <col min="9" max="9" width="7.00390625" style="5" customWidth="1"/>
    <col min="11" max="11" width="2.421875" style="1" customWidth="1"/>
    <col min="12" max="12" width="8.7109375" style="5" customWidth="1"/>
    <col min="13" max="13" width="3.00390625" style="1" customWidth="1"/>
    <col min="14" max="14" width="9.28125" style="11" bestFit="1" customWidth="1"/>
    <col min="15" max="15" width="3.140625" style="1" customWidth="1"/>
    <col min="16" max="16" width="9.28125" style="5" bestFit="1" customWidth="1"/>
    <col min="17" max="17" width="4.00390625" style="5" customWidth="1"/>
    <col min="18" max="18" width="9.28125" style="5" bestFit="1" customWidth="1"/>
    <col min="19" max="19" width="4.28125" style="1" customWidth="1"/>
    <col min="20" max="20" width="9.28125" style="5" bestFit="1" customWidth="1"/>
    <col min="21" max="21" width="2.57421875" style="1" customWidth="1"/>
    <col min="23" max="23" width="29.57421875" style="0" customWidth="1"/>
  </cols>
  <sheetData>
    <row r="1" ht="18.75" thickBot="1">
      <c r="A1" s="26" t="s">
        <v>45</v>
      </c>
    </row>
    <row r="2" spans="1:19" ht="18">
      <c r="A2" s="27" t="s">
        <v>47</v>
      </c>
      <c r="L2" s="38"/>
      <c r="M2" s="39" t="s">
        <v>10</v>
      </c>
      <c r="N2" s="40">
        <v>0.367</v>
      </c>
      <c r="O2" s="41"/>
      <c r="P2" s="38"/>
      <c r="Q2" s="42"/>
      <c r="R2" s="39" t="s">
        <v>48</v>
      </c>
      <c r="S2" s="43">
        <v>20</v>
      </c>
    </row>
    <row r="3" spans="12:19" ht="13.5" thickBot="1">
      <c r="L3" s="44"/>
      <c r="M3" s="45" t="s">
        <v>8</v>
      </c>
      <c r="N3" s="46">
        <v>0.037</v>
      </c>
      <c r="O3" s="41"/>
      <c r="P3" s="47"/>
      <c r="Q3" s="48"/>
      <c r="R3" s="49" t="s">
        <v>49</v>
      </c>
      <c r="S3" s="50">
        <v>200</v>
      </c>
    </row>
    <row r="4" spans="1:20" s="2" customFormat="1" ht="21" customHeight="1" thickBot="1">
      <c r="A4" s="28" t="s">
        <v>44</v>
      </c>
      <c r="B4" s="28"/>
      <c r="C4" s="28"/>
      <c r="D4" s="28"/>
      <c r="G4" s="4"/>
      <c r="H4" s="8"/>
      <c r="I4" s="7"/>
      <c r="L4" s="51"/>
      <c r="M4" s="49" t="s">
        <v>9</v>
      </c>
      <c r="N4" s="52">
        <v>0.03</v>
      </c>
      <c r="O4" s="53"/>
      <c r="P4" s="54"/>
      <c r="Q4" s="54"/>
      <c r="R4" s="54"/>
      <c r="S4" s="53"/>
      <c r="T4" s="7"/>
    </row>
    <row r="5" spans="1:20" s="2" customFormat="1" ht="12.75">
      <c r="A5" s="10" t="s">
        <v>1</v>
      </c>
      <c r="B5" s="10" t="s">
        <v>2</v>
      </c>
      <c r="C5" s="10" t="s">
        <v>20</v>
      </c>
      <c r="D5" s="10" t="s">
        <v>16</v>
      </c>
      <c r="F5" s="2" t="s">
        <v>46</v>
      </c>
      <c r="G5" s="4"/>
      <c r="H5" s="55" t="s">
        <v>50</v>
      </c>
      <c r="I5" s="7"/>
      <c r="L5" s="7"/>
      <c r="M5" s="6"/>
      <c r="N5" s="12"/>
      <c r="P5" s="7"/>
      <c r="Q5" s="7"/>
      <c r="R5" s="7"/>
      <c r="T5" s="7"/>
    </row>
    <row r="6" spans="1:23" ht="12.75">
      <c r="A6" s="9">
        <v>-1.3495</v>
      </c>
      <c r="B6" s="9">
        <v>2.1306</v>
      </c>
      <c r="E6" s="1" t="s">
        <v>0</v>
      </c>
      <c r="F6" t="s">
        <v>43</v>
      </c>
      <c r="H6" s="6" t="s">
        <v>4</v>
      </c>
      <c r="I6" s="56">
        <v>2000</v>
      </c>
      <c r="J6" t="s">
        <v>6</v>
      </c>
      <c r="K6" s="1" t="s">
        <v>1</v>
      </c>
      <c r="L6" s="5">
        <f>A6</f>
        <v>-1.3495</v>
      </c>
      <c r="M6" s="1" t="s">
        <v>2</v>
      </c>
      <c r="N6" s="11">
        <v>0.7166</v>
      </c>
      <c r="U6" s="1" t="s">
        <v>0</v>
      </c>
      <c r="V6" t="s">
        <v>13</v>
      </c>
      <c r="W6" t="str">
        <f>F6</f>
        <v>TOP LINE start (from logo CTR)</v>
      </c>
    </row>
    <row r="7" spans="1:23" s="15" customFormat="1" ht="12.75">
      <c r="A7" s="14">
        <v>-1.3495</v>
      </c>
      <c r="B7" s="14">
        <v>0.8363</v>
      </c>
      <c r="C7" s="14"/>
      <c r="D7" s="14"/>
      <c r="E7" s="18" t="s">
        <v>0</v>
      </c>
      <c r="F7" s="15" t="s">
        <v>12</v>
      </c>
      <c r="G7" s="3"/>
      <c r="H7" s="16" t="str">
        <f>H6</f>
        <v>N</v>
      </c>
      <c r="I7" s="17">
        <f>I6+10</f>
        <v>2010</v>
      </c>
      <c r="J7" s="15" t="s">
        <v>5</v>
      </c>
      <c r="K7" s="18">
        <f>IF(L7=0,0,"X")</f>
        <v>0</v>
      </c>
      <c r="L7" s="19">
        <f>A7-A6</f>
        <v>0</v>
      </c>
      <c r="M7" s="18" t="str">
        <f>IF(N7=0,0,"Y")</f>
        <v>Y</v>
      </c>
      <c r="N7" s="19">
        <f>B7-B6</f>
        <v>-1.2942999999999998</v>
      </c>
      <c r="O7" s="18"/>
      <c r="P7" s="17"/>
      <c r="Q7" s="17"/>
      <c r="R7" s="17"/>
      <c r="S7" s="18"/>
      <c r="T7" s="17"/>
      <c r="U7" s="18" t="s">
        <v>0</v>
      </c>
      <c r="V7" s="15" t="str">
        <f aca="true" t="shared" si="0" ref="V7:V22">IF(J7="G00","RPD",IF(J7="G01","FR",IF(J7="G02","CW",IF(J7="G03","CCW","???"))))</f>
        <v>RPD</v>
      </c>
      <c r="W7" s="15" t="str">
        <f>F7</f>
        <v>Start E</v>
      </c>
    </row>
    <row r="8" spans="1:23" s="31" customFormat="1" ht="12.75">
      <c r="A8" s="29"/>
      <c r="B8" s="29"/>
      <c r="C8" s="29"/>
      <c r="D8" s="29"/>
      <c r="E8" s="30" t="s">
        <v>0</v>
      </c>
      <c r="F8" s="31" t="s">
        <v>14</v>
      </c>
      <c r="H8" s="32" t="str">
        <f aca="true" t="shared" si="1" ref="H8:H20">H7</f>
        <v>N</v>
      </c>
      <c r="I8" s="33">
        <f>I7+10</f>
        <v>2020</v>
      </c>
      <c r="J8" s="31" t="s">
        <v>7</v>
      </c>
      <c r="K8" s="30"/>
      <c r="L8" s="33"/>
      <c r="M8" s="30"/>
      <c r="N8" s="34"/>
      <c r="O8" s="30" t="s">
        <v>3</v>
      </c>
      <c r="P8" s="35">
        <f>-($N$3+$N$4)</f>
        <v>-0.067</v>
      </c>
      <c r="Q8" s="35"/>
      <c r="R8" s="35"/>
      <c r="S8" s="36" t="s">
        <v>11</v>
      </c>
      <c r="T8" s="37">
        <f>$S$2</f>
        <v>20</v>
      </c>
      <c r="U8" s="30" t="s">
        <v>0</v>
      </c>
      <c r="V8" s="31" t="str">
        <f t="shared" si="0"/>
        <v>FR</v>
      </c>
      <c r="W8" s="31" t="str">
        <f>F8</f>
        <v>Z DOWN</v>
      </c>
    </row>
    <row r="9" spans="1:23" ht="12.75">
      <c r="A9" s="9">
        <v>-1.3168</v>
      </c>
      <c r="B9" s="9">
        <v>0.8363</v>
      </c>
      <c r="E9" s="1" t="s">
        <v>0</v>
      </c>
      <c r="F9" t="s">
        <v>15</v>
      </c>
      <c r="H9" s="6" t="str">
        <f t="shared" si="1"/>
        <v>N</v>
      </c>
      <c r="I9" s="5">
        <f>I8+10</f>
        <v>2030</v>
      </c>
      <c r="J9" t="s">
        <v>7</v>
      </c>
      <c r="K9" s="1" t="str">
        <f>IF(L9=0,0,"X")</f>
        <v>X</v>
      </c>
      <c r="L9" s="5">
        <f>A9-A7</f>
        <v>0.03269999999999995</v>
      </c>
      <c r="M9" s="1">
        <f>IF(N9=0,0,"Y")</f>
        <v>0</v>
      </c>
      <c r="N9" s="11">
        <f>IF(B9=0,0,B9-B7)</f>
        <v>0</v>
      </c>
      <c r="P9" s="13"/>
      <c r="Q9" s="13"/>
      <c r="R9" s="13"/>
      <c r="S9" s="1" t="s">
        <v>11</v>
      </c>
      <c r="T9" s="5">
        <f>$S$3</f>
        <v>200</v>
      </c>
      <c r="U9" s="1" t="s">
        <v>0</v>
      </c>
      <c r="V9" t="str">
        <f t="shared" si="0"/>
        <v>FR</v>
      </c>
      <c r="W9" t="str">
        <f aca="true" t="shared" si="2" ref="W9:W36">F9</f>
        <v>L/H BTM SERIF</v>
      </c>
    </row>
    <row r="10" spans="1:23" ht="12.75">
      <c r="A10" s="9">
        <v>-1.2668</v>
      </c>
      <c r="B10" s="9">
        <v>0.8863</v>
      </c>
      <c r="C10" s="9">
        <v>-1.3168</v>
      </c>
      <c r="D10" s="9">
        <v>0.8863</v>
      </c>
      <c r="E10" s="1" t="s">
        <v>0</v>
      </c>
      <c r="F10" t="s">
        <v>17</v>
      </c>
      <c r="H10" s="6" t="str">
        <f t="shared" si="1"/>
        <v>N</v>
      </c>
      <c r="I10" s="5">
        <f aca="true" t="shared" si="3" ref="I10:I36">I9+10</f>
        <v>2040</v>
      </c>
      <c r="J10" t="s">
        <v>19</v>
      </c>
      <c r="K10" s="1" t="str">
        <f>IF(L10=0,0,"X")</f>
        <v>X</v>
      </c>
      <c r="L10" s="11">
        <f>A10-A9</f>
        <v>0.050000000000000044</v>
      </c>
      <c r="M10" s="1" t="str">
        <f>IF(N10=0,0,"Y")</f>
        <v>Y</v>
      </c>
      <c r="N10" s="11">
        <f>B10-B9</f>
        <v>0.04999999999999993</v>
      </c>
      <c r="O10" s="1" t="str">
        <f>IF(P10="","","I")</f>
        <v>I</v>
      </c>
      <c r="P10" s="11" t="str">
        <f>IF(C10="","",IF(C10=A9,"0.0000",C10-A9))</f>
        <v>0.0000</v>
      </c>
      <c r="Q10" s="1" t="str">
        <f>IF(R10="","","J")</f>
        <v>J</v>
      </c>
      <c r="R10" s="11">
        <f aca="true" t="shared" si="4" ref="R10:R30">IF(D10="","",IF(D10=B9,"0.0000",D10-B9))</f>
        <v>0.04999999999999993</v>
      </c>
      <c r="U10" s="1" t="s">
        <v>0</v>
      </c>
      <c r="V10" t="str">
        <f t="shared" si="0"/>
        <v>CCW</v>
      </c>
      <c r="W10" t="str">
        <f t="shared" si="2"/>
        <v>ARC UP L/H SIDE</v>
      </c>
    </row>
    <row r="11" spans="1:23" ht="12.75">
      <c r="A11" s="9">
        <v>-1.2668</v>
      </c>
      <c r="B11" s="9">
        <v>1.404</v>
      </c>
      <c r="E11" s="1" t="s">
        <v>0</v>
      </c>
      <c r="F11" t="s">
        <v>18</v>
      </c>
      <c r="H11" s="6" t="str">
        <f t="shared" si="1"/>
        <v>N</v>
      </c>
      <c r="I11" s="5">
        <f t="shared" si="3"/>
        <v>2050</v>
      </c>
      <c r="J11" t="s">
        <v>7</v>
      </c>
      <c r="K11" s="1">
        <f>IF(L11=0,0,"X")</f>
        <v>0</v>
      </c>
      <c r="L11" s="11">
        <f>A11-A10</f>
        <v>0</v>
      </c>
      <c r="M11" s="1" t="str">
        <f>IF(N11=0,0,"Y")</f>
        <v>Y</v>
      </c>
      <c r="N11" s="11">
        <f>B11-B10</f>
        <v>0.5176999999999999</v>
      </c>
      <c r="O11" s="1">
        <f aca="true" t="shared" si="5" ref="O11:O30">IF(P11="","","I")</f>
      </c>
      <c r="P11" s="11">
        <f>IF(C11="","",IF(C11=A10,"0.0000",C11-A10))</f>
      </c>
      <c r="Q11" s="1">
        <f aca="true" t="shared" si="6" ref="Q11:Q30">IF(R11="","","J")</f>
      </c>
      <c r="R11" s="11">
        <f t="shared" si="4"/>
      </c>
      <c r="U11" s="1" t="s">
        <v>0</v>
      </c>
      <c r="V11" t="str">
        <f t="shared" si="0"/>
        <v>FR</v>
      </c>
      <c r="W11" t="str">
        <f t="shared" si="2"/>
        <v>UP L/H SIDE</v>
      </c>
    </row>
    <row r="12" spans="1:23" ht="12.75">
      <c r="A12" s="9">
        <v>-1.3168</v>
      </c>
      <c r="B12" s="9">
        <v>1.454</v>
      </c>
      <c r="C12" s="9">
        <v>-1.3168</v>
      </c>
      <c r="D12" s="9">
        <v>1.404</v>
      </c>
      <c r="E12" s="1" t="s">
        <v>0</v>
      </c>
      <c r="F12" t="s">
        <v>21</v>
      </c>
      <c r="H12" s="6" t="str">
        <f t="shared" si="1"/>
        <v>N</v>
      </c>
      <c r="I12" s="5">
        <f t="shared" si="3"/>
        <v>2060</v>
      </c>
      <c r="J12" t="s">
        <v>19</v>
      </c>
      <c r="K12" s="1" t="str">
        <f>IF(L12=0,0,"X")</f>
        <v>X</v>
      </c>
      <c r="L12" s="11">
        <f>A12-A11</f>
        <v>-0.050000000000000044</v>
      </c>
      <c r="M12" s="1" t="str">
        <f>IF(N12=0,0,"Y")</f>
        <v>Y</v>
      </c>
      <c r="N12" s="11">
        <f>B12-B11</f>
        <v>0.050000000000000044</v>
      </c>
      <c r="O12" s="1" t="str">
        <f t="shared" si="5"/>
        <v>I</v>
      </c>
      <c r="P12" s="11">
        <f>IF(C12="","",IF(C12=A11,"0.0000",C12-A11))</f>
        <v>-0.050000000000000044</v>
      </c>
      <c r="Q12" s="1" t="str">
        <f t="shared" si="6"/>
        <v>J</v>
      </c>
      <c r="R12" s="11" t="str">
        <f t="shared" si="4"/>
        <v>0.0000</v>
      </c>
      <c r="U12" s="1" t="s">
        <v>0</v>
      </c>
      <c r="V12" t="str">
        <f t="shared" si="0"/>
        <v>CCW</v>
      </c>
      <c r="W12" t="str">
        <f t="shared" si="2"/>
        <v>ARC OUT TOP L/H</v>
      </c>
    </row>
    <row r="13" spans="1:23" ht="12.75">
      <c r="A13" s="9">
        <v>-1.3495</v>
      </c>
      <c r="B13" s="9">
        <v>1.454</v>
      </c>
      <c r="E13" s="1" t="s">
        <v>0</v>
      </c>
      <c r="F13" t="s">
        <v>22</v>
      </c>
      <c r="H13" s="6" t="str">
        <f t="shared" si="1"/>
        <v>N</v>
      </c>
      <c r="I13" s="5">
        <f t="shared" si="3"/>
        <v>2070</v>
      </c>
      <c r="J13" t="s">
        <v>7</v>
      </c>
      <c r="K13" s="1" t="str">
        <f aca="true" t="shared" si="7" ref="K13:K29">IF(L13=0,0,"X")</f>
        <v>X</v>
      </c>
      <c r="L13" s="11">
        <f aca="true" t="shared" si="8" ref="L13:L25">A13-A12</f>
        <v>-0.03269999999999995</v>
      </c>
      <c r="M13" s="1">
        <f aca="true" t="shared" si="9" ref="M13:M36">IF(N13=0,0,"Y")</f>
        <v>0</v>
      </c>
      <c r="N13" s="11">
        <f aca="true" t="shared" si="10" ref="N13:N25">B13-B12</f>
        <v>0</v>
      </c>
      <c r="O13" s="1">
        <f t="shared" si="5"/>
      </c>
      <c r="P13" s="11">
        <f aca="true" t="shared" si="11" ref="P13:P25">IF(C13="","",IF(C13=A12,"0.0000",C13-A12))</f>
      </c>
      <c r="Q13" s="1">
        <f t="shared" si="6"/>
      </c>
      <c r="R13" s="11">
        <f t="shared" si="4"/>
      </c>
      <c r="U13" s="1" t="s">
        <v>0</v>
      </c>
      <c r="V13" t="str">
        <f t="shared" si="0"/>
        <v>FR</v>
      </c>
      <c r="W13" t="str">
        <f t="shared" si="2"/>
        <v>L/H TOP SERIF</v>
      </c>
    </row>
    <row r="14" spans="1:23" ht="12.75">
      <c r="A14" s="9">
        <v>-0.8484</v>
      </c>
      <c r="B14" s="9">
        <v>1.454</v>
      </c>
      <c r="E14" s="1" t="s">
        <v>0</v>
      </c>
      <c r="F14" t="s">
        <v>23</v>
      </c>
      <c r="H14" s="6" t="str">
        <f t="shared" si="1"/>
        <v>N</v>
      </c>
      <c r="I14" s="5">
        <f t="shared" si="3"/>
        <v>2080</v>
      </c>
      <c r="J14" t="s">
        <v>7</v>
      </c>
      <c r="K14" s="1" t="str">
        <f t="shared" si="7"/>
        <v>X</v>
      </c>
      <c r="L14" s="11">
        <f t="shared" si="8"/>
        <v>0.5010999999999999</v>
      </c>
      <c r="M14" s="1">
        <f t="shared" si="9"/>
        <v>0</v>
      </c>
      <c r="N14" s="11">
        <f t="shared" si="10"/>
        <v>0</v>
      </c>
      <c r="O14" s="1">
        <f t="shared" si="5"/>
      </c>
      <c r="P14" s="11">
        <f t="shared" si="11"/>
      </c>
      <c r="Q14" s="1">
        <f t="shared" si="6"/>
      </c>
      <c r="R14" s="11">
        <f t="shared" si="4"/>
      </c>
      <c r="U14" s="1" t="s">
        <v>0</v>
      </c>
      <c r="V14" t="str">
        <f t="shared" si="0"/>
        <v>FR</v>
      </c>
      <c r="W14" t="str">
        <f t="shared" si="2"/>
        <v>ACROSS TOP</v>
      </c>
    </row>
    <row r="15" spans="1:23" ht="12.75">
      <c r="A15" s="9">
        <v>-0.8484</v>
      </c>
      <c r="B15" s="9">
        <v>1.334</v>
      </c>
      <c r="E15" s="1" t="s">
        <v>0</v>
      </c>
      <c r="F15" t="s">
        <v>24</v>
      </c>
      <c r="H15" s="6" t="str">
        <f t="shared" si="1"/>
        <v>N</v>
      </c>
      <c r="I15" s="5">
        <f t="shared" si="3"/>
        <v>2090</v>
      </c>
      <c r="J15" t="s">
        <v>7</v>
      </c>
      <c r="K15" s="1">
        <f t="shared" si="7"/>
        <v>0</v>
      </c>
      <c r="L15" s="11">
        <f t="shared" si="8"/>
        <v>0</v>
      </c>
      <c r="M15" s="1" t="str">
        <f t="shared" si="9"/>
        <v>Y</v>
      </c>
      <c r="N15" s="11">
        <f t="shared" si="10"/>
        <v>-0.11999999999999988</v>
      </c>
      <c r="O15" s="1">
        <f t="shared" si="5"/>
      </c>
      <c r="P15" s="11">
        <f t="shared" si="11"/>
      </c>
      <c r="Q15" s="1">
        <f t="shared" si="6"/>
      </c>
      <c r="R15" s="11">
        <f t="shared" si="4"/>
      </c>
      <c r="U15" s="1" t="s">
        <v>0</v>
      </c>
      <c r="V15" t="str">
        <f t="shared" si="0"/>
        <v>FR</v>
      </c>
      <c r="W15" t="str">
        <f t="shared" si="2"/>
        <v>DOWN TOP SERIF</v>
      </c>
    </row>
    <row r="16" spans="1:23" ht="12.75">
      <c r="A16" s="9">
        <v>-0.9684</v>
      </c>
      <c r="B16" s="9">
        <v>1.454</v>
      </c>
      <c r="C16" s="9">
        <v>-0.9684</v>
      </c>
      <c r="D16" s="9">
        <v>1.334</v>
      </c>
      <c r="E16" s="1" t="s">
        <v>0</v>
      </c>
      <c r="F16" t="s">
        <v>25</v>
      </c>
      <c r="H16" s="6" t="str">
        <f t="shared" si="1"/>
        <v>N</v>
      </c>
      <c r="I16" s="5">
        <f t="shared" si="3"/>
        <v>2100</v>
      </c>
      <c r="J16" t="s">
        <v>19</v>
      </c>
      <c r="K16" s="1" t="str">
        <f t="shared" si="7"/>
        <v>X</v>
      </c>
      <c r="L16" s="11">
        <f t="shared" si="8"/>
        <v>-0.12</v>
      </c>
      <c r="M16" s="1" t="str">
        <f t="shared" si="9"/>
        <v>Y</v>
      </c>
      <c r="N16" s="11">
        <f t="shared" si="10"/>
        <v>0.11999999999999988</v>
      </c>
      <c r="O16" s="1" t="str">
        <f t="shared" si="5"/>
        <v>I</v>
      </c>
      <c r="P16" s="11">
        <f t="shared" si="11"/>
        <v>-0.12</v>
      </c>
      <c r="Q16" s="1" t="str">
        <f t="shared" si="6"/>
        <v>J</v>
      </c>
      <c r="R16" s="11" t="str">
        <f t="shared" si="4"/>
        <v>0.0000</v>
      </c>
      <c r="U16" s="1" t="s">
        <v>0</v>
      </c>
      <c r="V16" t="str">
        <f t="shared" si="0"/>
        <v>CCW</v>
      </c>
      <c r="W16" t="str">
        <f t="shared" si="2"/>
        <v>BACK UP TO TOP</v>
      </c>
    </row>
    <row r="17" spans="1:23" ht="12.75">
      <c r="A17" s="9">
        <v>-1.1211</v>
      </c>
      <c r="B17" s="9">
        <v>1.454</v>
      </c>
      <c r="E17" s="1" t="s">
        <v>0</v>
      </c>
      <c r="F17" t="s">
        <v>27</v>
      </c>
      <c r="H17" s="6" t="str">
        <f t="shared" si="1"/>
        <v>N</v>
      </c>
      <c r="I17" s="5">
        <f t="shared" si="3"/>
        <v>2110</v>
      </c>
      <c r="J17" t="s">
        <v>7</v>
      </c>
      <c r="K17" s="1" t="str">
        <f t="shared" si="7"/>
        <v>X</v>
      </c>
      <c r="L17" s="11">
        <f t="shared" si="8"/>
        <v>-0.15269999999999995</v>
      </c>
      <c r="M17" s="1">
        <f t="shared" si="9"/>
        <v>0</v>
      </c>
      <c r="N17" s="11">
        <f t="shared" si="10"/>
        <v>0</v>
      </c>
      <c r="O17" s="1">
        <f t="shared" si="5"/>
      </c>
      <c r="P17" s="11">
        <f t="shared" si="11"/>
      </c>
      <c r="Q17" s="1">
        <f t="shared" si="6"/>
      </c>
      <c r="R17" s="11">
        <f t="shared" si="4"/>
      </c>
      <c r="U17" s="1" t="s">
        <v>0</v>
      </c>
      <c r="V17" t="str">
        <f t="shared" si="0"/>
        <v>FR</v>
      </c>
      <c r="W17" t="str">
        <f t="shared" si="2"/>
        <v>BACK TOWARD STEM</v>
      </c>
    </row>
    <row r="18" spans="1:23" ht="12.75">
      <c r="A18" s="9">
        <v>-1.1711</v>
      </c>
      <c r="B18" s="9">
        <v>1.404</v>
      </c>
      <c r="C18" s="9">
        <v>-1.1211</v>
      </c>
      <c r="D18" s="9">
        <v>1.404</v>
      </c>
      <c r="E18" s="1" t="s">
        <v>0</v>
      </c>
      <c r="F18" t="s">
        <v>28</v>
      </c>
      <c r="H18" s="6" t="str">
        <f t="shared" si="1"/>
        <v>N</v>
      </c>
      <c r="I18" s="5">
        <f t="shared" si="3"/>
        <v>2120</v>
      </c>
      <c r="J18" t="s">
        <v>19</v>
      </c>
      <c r="K18" s="1" t="str">
        <f t="shared" si="7"/>
        <v>X</v>
      </c>
      <c r="L18" s="11">
        <f t="shared" si="8"/>
        <v>-0.050000000000000044</v>
      </c>
      <c r="M18" s="1" t="str">
        <f t="shared" si="9"/>
        <v>Y</v>
      </c>
      <c r="N18" s="11">
        <f t="shared" si="10"/>
        <v>-0.050000000000000044</v>
      </c>
      <c r="O18" s="1" t="str">
        <f t="shared" si="5"/>
        <v>I</v>
      </c>
      <c r="P18" s="11" t="str">
        <f t="shared" si="11"/>
        <v>0.0000</v>
      </c>
      <c r="Q18" s="1" t="str">
        <f t="shared" si="6"/>
        <v>J</v>
      </c>
      <c r="R18" s="11">
        <f t="shared" si="4"/>
        <v>-0.050000000000000044</v>
      </c>
      <c r="U18" s="1" t="s">
        <v>0</v>
      </c>
      <c r="V18" t="str">
        <f t="shared" si="0"/>
        <v>CCW</v>
      </c>
      <c r="W18" t="str">
        <f t="shared" si="2"/>
        <v>ARC DOWN R/H STEM</v>
      </c>
    </row>
    <row r="19" spans="1:23" ht="12.75">
      <c r="A19" s="9">
        <v>-1.1711</v>
      </c>
      <c r="B19" s="9">
        <v>1.1492</v>
      </c>
      <c r="E19" s="1" t="s">
        <v>0</v>
      </c>
      <c r="F19" t="s">
        <v>29</v>
      </c>
      <c r="H19" s="6" t="str">
        <f t="shared" si="1"/>
        <v>N</v>
      </c>
      <c r="I19" s="5">
        <f t="shared" si="3"/>
        <v>2130</v>
      </c>
      <c r="J19" t="s">
        <v>7</v>
      </c>
      <c r="K19" s="1">
        <f t="shared" si="7"/>
        <v>0</v>
      </c>
      <c r="L19" s="11">
        <f t="shared" si="8"/>
        <v>0</v>
      </c>
      <c r="M19" s="1" t="str">
        <f t="shared" si="9"/>
        <v>Y</v>
      </c>
      <c r="N19" s="11">
        <f t="shared" si="10"/>
        <v>-0.2547999999999999</v>
      </c>
      <c r="O19" s="1">
        <f t="shared" si="5"/>
      </c>
      <c r="P19" s="11">
        <f t="shared" si="11"/>
      </c>
      <c r="Q19" s="1">
        <f t="shared" si="6"/>
      </c>
      <c r="R19" s="11">
        <f t="shared" si="4"/>
      </c>
      <c r="U19" s="1" t="s">
        <v>0</v>
      </c>
      <c r="V19" t="str">
        <f t="shared" si="0"/>
        <v>FR</v>
      </c>
      <c r="W19" t="str">
        <f t="shared" si="2"/>
        <v>DOWN R/H TO MID</v>
      </c>
    </row>
    <row r="20" spans="1:23" ht="12.75">
      <c r="A20" s="9">
        <v>-1.1077</v>
      </c>
      <c r="B20" s="9">
        <v>1.1492</v>
      </c>
      <c r="E20" s="1" t="s">
        <v>0</v>
      </c>
      <c r="F20" t="s">
        <v>30</v>
      </c>
      <c r="H20" s="6" t="str">
        <f t="shared" si="1"/>
        <v>N</v>
      </c>
      <c r="I20" s="5">
        <f t="shared" si="3"/>
        <v>2140</v>
      </c>
      <c r="J20" t="s">
        <v>7</v>
      </c>
      <c r="K20" s="1" t="str">
        <f t="shared" si="7"/>
        <v>X</v>
      </c>
      <c r="L20" s="11">
        <f t="shared" si="8"/>
        <v>0.06340000000000012</v>
      </c>
      <c r="M20" s="1">
        <f t="shared" si="9"/>
        <v>0</v>
      </c>
      <c r="N20" s="11">
        <f t="shared" si="10"/>
        <v>0</v>
      </c>
      <c r="O20" s="1">
        <f t="shared" si="5"/>
      </c>
      <c r="P20" s="11">
        <f t="shared" si="11"/>
      </c>
      <c r="Q20" s="1">
        <f t="shared" si="6"/>
      </c>
      <c r="R20" s="11">
        <f t="shared" si="4"/>
      </c>
      <c r="U20" s="1" t="s">
        <v>0</v>
      </c>
      <c r="V20" t="str">
        <f t="shared" si="0"/>
        <v>FR</v>
      </c>
      <c r="W20" t="str">
        <f t="shared" si="2"/>
        <v>ACROSS TO UPR SERIF</v>
      </c>
    </row>
    <row r="21" spans="1:23" ht="12.75">
      <c r="A21" s="9">
        <v>-0.9877</v>
      </c>
      <c r="B21" s="9">
        <v>1.2692</v>
      </c>
      <c r="C21" s="9">
        <v>-1.1077</v>
      </c>
      <c r="D21" s="9">
        <v>1.2692</v>
      </c>
      <c r="E21" s="1" t="s">
        <v>0</v>
      </c>
      <c r="F21" t="s">
        <v>31</v>
      </c>
      <c r="H21" s="6" t="str">
        <f aca="true" t="shared" si="12" ref="H21:H36">H20</f>
        <v>N</v>
      </c>
      <c r="I21" s="5">
        <f t="shared" si="3"/>
        <v>2150</v>
      </c>
      <c r="J21" t="s">
        <v>19</v>
      </c>
      <c r="K21" s="1" t="str">
        <f t="shared" si="7"/>
        <v>X</v>
      </c>
      <c r="L21" s="11">
        <f t="shared" si="8"/>
        <v>0.11999999999999988</v>
      </c>
      <c r="M21" s="1" t="str">
        <f t="shared" si="9"/>
        <v>Y</v>
      </c>
      <c r="N21" s="11">
        <f t="shared" si="10"/>
        <v>0.1200000000000001</v>
      </c>
      <c r="O21" s="1" t="str">
        <f t="shared" si="5"/>
        <v>I</v>
      </c>
      <c r="P21" s="11" t="str">
        <f t="shared" si="11"/>
        <v>0.0000</v>
      </c>
      <c r="Q21" s="1" t="str">
        <f t="shared" si="6"/>
        <v>J</v>
      </c>
      <c r="R21" s="11">
        <f t="shared" si="4"/>
        <v>0.1200000000000001</v>
      </c>
      <c r="U21" s="1" t="s">
        <v>0</v>
      </c>
      <c r="V21" t="str">
        <f t="shared" si="0"/>
        <v>CCW</v>
      </c>
      <c r="W21" t="str">
        <f t="shared" si="2"/>
        <v>UPR MID SERIF</v>
      </c>
    </row>
    <row r="22" spans="1:23" ht="12.75">
      <c r="A22" s="9">
        <v>-0.9877</v>
      </c>
      <c r="B22" s="9">
        <v>1.0292</v>
      </c>
      <c r="E22" s="1" t="s">
        <v>0</v>
      </c>
      <c r="F22" t="s">
        <v>32</v>
      </c>
      <c r="H22" s="6" t="str">
        <f t="shared" si="12"/>
        <v>N</v>
      </c>
      <c r="I22" s="5">
        <f t="shared" si="3"/>
        <v>2160</v>
      </c>
      <c r="J22" t="s">
        <v>7</v>
      </c>
      <c r="K22" s="1">
        <f t="shared" si="7"/>
        <v>0</v>
      </c>
      <c r="L22" s="11">
        <f t="shared" si="8"/>
        <v>0</v>
      </c>
      <c r="M22" s="1" t="str">
        <f t="shared" si="9"/>
        <v>Y</v>
      </c>
      <c r="N22" s="11">
        <f t="shared" si="10"/>
        <v>-0.2400000000000002</v>
      </c>
      <c r="O22" s="1">
        <f t="shared" si="5"/>
      </c>
      <c r="P22" s="11">
        <f t="shared" si="11"/>
      </c>
      <c r="Q22" s="1">
        <f t="shared" si="6"/>
      </c>
      <c r="R22" s="11">
        <f t="shared" si="4"/>
      </c>
      <c r="U22" s="1" t="s">
        <v>0</v>
      </c>
      <c r="V22" t="str">
        <f t="shared" si="0"/>
        <v>FR</v>
      </c>
      <c r="W22" t="str">
        <f t="shared" si="2"/>
        <v>DOWN MID SERIF</v>
      </c>
    </row>
    <row r="23" spans="1:23" ht="12.75">
      <c r="A23" s="9">
        <v>-1.1077</v>
      </c>
      <c r="B23" s="9">
        <v>1.1492</v>
      </c>
      <c r="C23" s="9">
        <v>-1.1077</v>
      </c>
      <c r="D23" s="9">
        <v>1.0292</v>
      </c>
      <c r="E23" s="1" t="s">
        <v>0</v>
      </c>
      <c r="F23" t="s">
        <v>33</v>
      </c>
      <c r="H23" s="6" t="str">
        <f t="shared" si="12"/>
        <v>N</v>
      </c>
      <c r="I23" s="5">
        <f t="shared" si="3"/>
        <v>2170</v>
      </c>
      <c r="J23" t="s">
        <v>19</v>
      </c>
      <c r="K23" s="1" t="str">
        <f t="shared" si="7"/>
        <v>X</v>
      </c>
      <c r="L23" s="11">
        <f t="shared" si="8"/>
        <v>-0.11999999999999988</v>
      </c>
      <c r="M23" s="1" t="str">
        <f t="shared" si="9"/>
        <v>Y</v>
      </c>
      <c r="N23" s="11">
        <f t="shared" si="10"/>
        <v>0.1200000000000001</v>
      </c>
      <c r="O23" s="1" t="str">
        <f t="shared" si="5"/>
        <v>I</v>
      </c>
      <c r="P23" s="11">
        <f t="shared" si="11"/>
        <v>-0.11999999999999988</v>
      </c>
      <c r="Q23" s="1" t="str">
        <f t="shared" si="6"/>
        <v>J</v>
      </c>
      <c r="R23" s="11" t="str">
        <f t="shared" si="4"/>
        <v>0.0000</v>
      </c>
      <c r="U23" s="1" t="s">
        <v>0</v>
      </c>
      <c r="V23" t="str">
        <f aca="true" t="shared" si="13" ref="V23:V36">IF(J23="G00","RPD",IF(J23="G01","FR",IF(J23="G02","CW",IF(J23="G03","CCW","???"))))</f>
        <v>CCW</v>
      </c>
      <c r="W23" t="str">
        <f t="shared" si="2"/>
        <v>LWR MID SERIF</v>
      </c>
    </row>
    <row r="24" spans="1:23" ht="12.75">
      <c r="A24" s="9">
        <v>-1.1711</v>
      </c>
      <c r="B24" s="9">
        <v>1.1492</v>
      </c>
      <c r="E24" s="1" t="s">
        <v>0</v>
      </c>
      <c r="F24" t="s">
        <v>26</v>
      </c>
      <c r="H24" s="6" t="str">
        <f t="shared" si="12"/>
        <v>N</v>
      </c>
      <c r="I24" s="5">
        <f t="shared" si="3"/>
        <v>2180</v>
      </c>
      <c r="J24" t="s">
        <v>7</v>
      </c>
      <c r="K24" s="1" t="str">
        <f t="shared" si="7"/>
        <v>X</v>
      </c>
      <c r="L24" s="11">
        <f t="shared" si="8"/>
        <v>-0.06340000000000012</v>
      </c>
      <c r="M24" s="1">
        <f t="shared" si="9"/>
        <v>0</v>
      </c>
      <c r="N24" s="11">
        <f t="shared" si="10"/>
        <v>0</v>
      </c>
      <c r="O24" s="1">
        <f t="shared" si="5"/>
      </c>
      <c r="P24" s="11">
        <f t="shared" si="11"/>
      </c>
      <c r="Q24" s="1">
        <f t="shared" si="6"/>
      </c>
      <c r="R24" s="11">
        <f t="shared" si="4"/>
      </c>
      <c r="U24" s="1" t="s">
        <v>0</v>
      </c>
      <c r="V24" t="str">
        <f t="shared" si="13"/>
        <v>FR</v>
      </c>
      <c r="W24" t="str">
        <f t="shared" si="2"/>
        <v>BACK TO R/H STEM</v>
      </c>
    </row>
    <row r="25" spans="1:23" ht="12.75">
      <c r="A25" s="9">
        <v>-1.1711</v>
      </c>
      <c r="B25" s="9">
        <v>0.8863</v>
      </c>
      <c r="E25" s="1" t="s">
        <v>0</v>
      </c>
      <c r="F25" t="s">
        <v>34</v>
      </c>
      <c r="H25" s="6" t="str">
        <f t="shared" si="12"/>
        <v>N</v>
      </c>
      <c r="I25" s="5">
        <f t="shared" si="3"/>
        <v>2190</v>
      </c>
      <c r="J25" t="s">
        <v>7</v>
      </c>
      <c r="K25" s="1">
        <f t="shared" si="7"/>
        <v>0</v>
      </c>
      <c r="L25" s="11">
        <f t="shared" si="8"/>
        <v>0</v>
      </c>
      <c r="M25" s="1" t="str">
        <f t="shared" si="9"/>
        <v>Y</v>
      </c>
      <c r="N25" s="11">
        <f t="shared" si="10"/>
        <v>-0.2629</v>
      </c>
      <c r="O25" s="1">
        <f t="shared" si="5"/>
      </c>
      <c r="P25" s="11">
        <f t="shared" si="11"/>
      </c>
      <c r="Q25" s="1">
        <f t="shared" si="6"/>
      </c>
      <c r="R25" s="11">
        <f t="shared" si="4"/>
      </c>
      <c r="U25" s="1" t="s">
        <v>0</v>
      </c>
      <c r="V25" t="str">
        <f t="shared" si="13"/>
        <v>FR</v>
      </c>
      <c r="W25" t="str">
        <f t="shared" si="2"/>
        <v>DOWN TO BOTTOM</v>
      </c>
    </row>
    <row r="26" spans="1:23" ht="12.75">
      <c r="A26" s="9">
        <v>-1.1211</v>
      </c>
      <c r="B26" s="9">
        <v>0.8363</v>
      </c>
      <c r="C26" s="9">
        <v>-1.1211</v>
      </c>
      <c r="D26" s="9">
        <v>0.8863</v>
      </c>
      <c r="E26" s="1" t="s">
        <v>0</v>
      </c>
      <c r="F26" t="s">
        <v>35</v>
      </c>
      <c r="H26" s="6" t="str">
        <f t="shared" si="12"/>
        <v>N</v>
      </c>
      <c r="I26" s="5">
        <f t="shared" si="3"/>
        <v>2200</v>
      </c>
      <c r="J26" t="s">
        <v>19</v>
      </c>
      <c r="K26" s="1" t="str">
        <f t="shared" si="7"/>
        <v>X</v>
      </c>
      <c r="L26" s="11">
        <f>A26-A25</f>
        <v>0.050000000000000044</v>
      </c>
      <c r="M26" s="1" t="str">
        <f t="shared" si="9"/>
        <v>Y</v>
      </c>
      <c r="N26" s="11">
        <f>B26-B25</f>
        <v>-0.04999999999999993</v>
      </c>
      <c r="O26" s="1" t="str">
        <f t="shared" si="5"/>
        <v>I</v>
      </c>
      <c r="P26" s="11">
        <f>IF(C26="","",IF(C26=A25,"0.0000",C26-A25))</f>
        <v>0.050000000000000044</v>
      </c>
      <c r="Q26" s="1" t="str">
        <f t="shared" si="6"/>
        <v>J</v>
      </c>
      <c r="R26" s="11" t="str">
        <f t="shared" si="4"/>
        <v>0.0000</v>
      </c>
      <c r="U26" s="1" t="s">
        <v>0</v>
      </c>
      <c r="V26" t="str">
        <f t="shared" si="13"/>
        <v>CCW</v>
      </c>
      <c r="W26" t="str">
        <f t="shared" si="2"/>
        <v>ARC ONTO BOTTOM</v>
      </c>
    </row>
    <row r="27" spans="1:23" ht="12.75">
      <c r="A27" s="9">
        <v>-0.9617</v>
      </c>
      <c r="B27" s="9">
        <v>0.8363</v>
      </c>
      <c r="E27" s="1" t="s">
        <v>0</v>
      </c>
      <c r="F27" t="s">
        <v>37</v>
      </c>
      <c r="H27" s="6" t="str">
        <f t="shared" si="12"/>
        <v>N</v>
      </c>
      <c r="I27" s="5">
        <f t="shared" si="3"/>
        <v>2210</v>
      </c>
      <c r="J27" t="s">
        <v>7</v>
      </c>
      <c r="K27" s="1" t="str">
        <f t="shared" si="7"/>
        <v>X</v>
      </c>
      <c r="L27" s="11">
        <f>A27-A26</f>
        <v>0.1594</v>
      </c>
      <c r="M27" s="1">
        <f t="shared" si="9"/>
        <v>0</v>
      </c>
      <c r="N27" s="11">
        <f>B27-B26</f>
        <v>0</v>
      </c>
      <c r="O27" s="1">
        <f t="shared" si="5"/>
      </c>
      <c r="P27" s="11">
        <f>IF(C27="","",IF(C27=A26,"0.0000",C27-A26))</f>
      </c>
      <c r="Q27" s="1">
        <f t="shared" si="6"/>
      </c>
      <c r="R27" s="11">
        <f t="shared" si="4"/>
      </c>
      <c r="U27" s="1" t="s">
        <v>0</v>
      </c>
      <c r="V27" t="str">
        <f t="shared" si="13"/>
        <v>FR</v>
      </c>
      <c r="W27" t="str">
        <f t="shared" si="2"/>
        <v>ACROSS TO LWR SERIF</v>
      </c>
    </row>
    <row r="28" spans="1:23" ht="12.75">
      <c r="A28" s="9">
        <v>-0.7971</v>
      </c>
      <c r="B28" s="9">
        <v>0.9638</v>
      </c>
      <c r="C28" s="9">
        <v>-0.9617</v>
      </c>
      <c r="D28" s="9">
        <v>1.0063</v>
      </c>
      <c r="E28" s="1" t="s">
        <v>0</v>
      </c>
      <c r="F28" t="s">
        <v>36</v>
      </c>
      <c r="H28" s="6" t="str">
        <f t="shared" si="12"/>
        <v>N</v>
      </c>
      <c r="I28" s="5">
        <f t="shared" si="3"/>
        <v>2220</v>
      </c>
      <c r="J28" t="s">
        <v>19</v>
      </c>
      <c r="K28" s="1" t="str">
        <f t="shared" si="7"/>
        <v>X</v>
      </c>
      <c r="L28" s="11">
        <f>A28-A27</f>
        <v>0.16459999999999997</v>
      </c>
      <c r="M28" s="1" t="str">
        <f t="shared" si="9"/>
        <v>Y</v>
      </c>
      <c r="N28" s="11">
        <f>B28-B27</f>
        <v>0.12749999999999995</v>
      </c>
      <c r="O28" s="1" t="str">
        <f t="shared" si="5"/>
        <v>I</v>
      </c>
      <c r="P28" s="11" t="str">
        <f>IF(C28="","",IF(C28=A27,"0.0000",C28-A27))</f>
        <v>0.0000</v>
      </c>
      <c r="Q28" s="1" t="str">
        <f t="shared" si="6"/>
        <v>J</v>
      </c>
      <c r="R28" s="11">
        <f t="shared" si="4"/>
        <v>0.16999999999999993</v>
      </c>
      <c r="U28" s="1" t="s">
        <v>0</v>
      </c>
      <c r="V28" t="str">
        <f t="shared" si="13"/>
        <v>CCW</v>
      </c>
      <c r="W28" t="str">
        <f t="shared" si="2"/>
        <v>ARC UP LWR SERIF</v>
      </c>
    </row>
    <row r="29" spans="1:23" ht="12.75">
      <c r="A29" s="9">
        <v>-0.83</v>
      </c>
      <c r="B29" s="9">
        <v>0.8363</v>
      </c>
      <c r="E29" s="1" t="s">
        <v>0</v>
      </c>
      <c r="F29" t="s">
        <v>34</v>
      </c>
      <c r="H29" s="6" t="str">
        <f t="shared" si="12"/>
        <v>N</v>
      </c>
      <c r="I29" s="5">
        <f t="shared" si="3"/>
        <v>2230</v>
      </c>
      <c r="J29" t="s">
        <v>7</v>
      </c>
      <c r="K29" s="1" t="str">
        <f t="shared" si="7"/>
        <v>X</v>
      </c>
      <c r="L29" s="11">
        <f>A29-A28</f>
        <v>-0.03289999999999993</v>
      </c>
      <c r="M29" s="1" t="str">
        <f t="shared" si="9"/>
        <v>Y</v>
      </c>
      <c r="N29" s="11">
        <f>B29-B28</f>
        <v>-0.12749999999999995</v>
      </c>
      <c r="O29" s="1">
        <f t="shared" si="5"/>
      </c>
      <c r="P29" s="11">
        <f>IF(C29="","",IF(C29=A28,"0.0000",C29-A28))</f>
      </c>
      <c r="Q29" s="1">
        <f t="shared" si="6"/>
      </c>
      <c r="R29" s="11">
        <f t="shared" si="4"/>
      </c>
      <c r="U29" s="1" t="s">
        <v>0</v>
      </c>
      <c r="V29" t="str">
        <f t="shared" si="13"/>
        <v>FR</v>
      </c>
      <c r="W29" t="str">
        <f t="shared" si="2"/>
        <v>DOWN TO BOTTOM</v>
      </c>
    </row>
    <row r="30" spans="1:23" ht="12.75">
      <c r="A30" s="9">
        <v>-1.3495</v>
      </c>
      <c r="B30" s="9">
        <v>0.8363</v>
      </c>
      <c r="E30" s="1" t="s">
        <v>0</v>
      </c>
      <c r="F30" t="s">
        <v>38</v>
      </c>
      <c r="H30" s="6" t="str">
        <f t="shared" si="12"/>
        <v>N</v>
      </c>
      <c r="I30" s="5">
        <f t="shared" si="3"/>
        <v>2240</v>
      </c>
      <c r="J30" t="s">
        <v>7</v>
      </c>
      <c r="K30" s="1" t="str">
        <f>IF(L30=0,"","X")</f>
        <v>X</v>
      </c>
      <c r="L30" s="11">
        <f>A30-A29</f>
        <v>-0.5195</v>
      </c>
      <c r="M30" s="1">
        <f t="shared" si="9"/>
        <v>0</v>
      </c>
      <c r="N30" s="11">
        <f>B30-B29</f>
        <v>0</v>
      </c>
      <c r="O30" s="1">
        <f t="shared" si="5"/>
      </c>
      <c r="P30" s="11">
        <f>IF(C30="","",IF(C30=A29,"0.0000",C30-A29))</f>
      </c>
      <c r="Q30" s="1">
        <f t="shared" si="6"/>
      </c>
      <c r="R30" s="11">
        <f t="shared" si="4"/>
      </c>
      <c r="U30" s="1" t="s">
        <v>0</v>
      </c>
      <c r="V30" t="str">
        <f t="shared" si="13"/>
        <v>FR</v>
      </c>
      <c r="W30" t="str">
        <f t="shared" si="2"/>
        <v>ACROSS BOTTOM TO L/H</v>
      </c>
    </row>
    <row r="31" spans="1:23" s="31" customFormat="1" ht="12.75">
      <c r="A31" s="29"/>
      <c r="B31" s="29"/>
      <c r="C31" s="29"/>
      <c r="D31" s="29"/>
      <c r="E31" s="30" t="s">
        <v>0</v>
      </c>
      <c r="F31" s="31" t="s">
        <v>39</v>
      </c>
      <c r="H31" s="32" t="str">
        <f t="shared" si="12"/>
        <v>N</v>
      </c>
      <c r="I31" s="58">
        <f t="shared" si="3"/>
        <v>2250</v>
      </c>
      <c r="J31" s="31" t="s">
        <v>5</v>
      </c>
      <c r="K31" s="30"/>
      <c r="L31" s="33"/>
      <c r="M31" s="30"/>
      <c r="N31" s="34"/>
      <c r="O31" s="30" t="s">
        <v>3</v>
      </c>
      <c r="P31" s="35">
        <f>$N$3+$N$4</f>
        <v>0.067</v>
      </c>
      <c r="Q31" s="30"/>
      <c r="R31" s="33"/>
      <c r="S31" s="30"/>
      <c r="T31" s="33"/>
      <c r="U31" s="30" t="s">
        <v>0</v>
      </c>
      <c r="V31" s="31" t="str">
        <f t="shared" si="13"/>
        <v>RPD</v>
      </c>
      <c r="W31" s="31" t="str">
        <f t="shared" si="2"/>
        <v>Z UP</v>
      </c>
    </row>
    <row r="32" spans="1:23" ht="12.75">
      <c r="A32" s="9">
        <v>-1.2189</v>
      </c>
      <c r="B32" s="9">
        <v>0.8401</v>
      </c>
      <c r="E32" s="1" t="s">
        <v>0</v>
      </c>
      <c r="F32" t="s">
        <v>40</v>
      </c>
      <c r="H32" s="6" t="str">
        <f t="shared" si="12"/>
        <v>N</v>
      </c>
      <c r="I32" s="5">
        <f t="shared" si="3"/>
        <v>2260</v>
      </c>
      <c r="J32" t="s">
        <v>5</v>
      </c>
      <c r="K32" s="1" t="str">
        <f>IF(L32=0,"","X")</f>
        <v>X</v>
      </c>
      <c r="L32" s="11">
        <f>A32-A30</f>
        <v>0.13059999999999983</v>
      </c>
      <c r="M32" s="1" t="str">
        <f t="shared" si="9"/>
        <v>Y</v>
      </c>
      <c r="N32" s="11">
        <f>B32-B30</f>
        <v>0.0037999999999999146</v>
      </c>
      <c r="Q32" s="1"/>
      <c r="U32" s="1" t="s">
        <v>0</v>
      </c>
      <c r="V32" t="str">
        <f t="shared" si="13"/>
        <v>RPD</v>
      </c>
      <c r="W32" t="str">
        <f t="shared" si="2"/>
        <v>TO CLEAR CENTER</v>
      </c>
    </row>
    <row r="33" spans="1:23" s="31" customFormat="1" ht="12.75">
      <c r="A33" s="29"/>
      <c r="B33" s="29"/>
      <c r="C33" s="29"/>
      <c r="D33" s="29"/>
      <c r="E33" s="30" t="s">
        <v>0</v>
      </c>
      <c r="F33" s="31" t="s">
        <v>14</v>
      </c>
      <c r="H33" s="32" t="str">
        <f t="shared" si="12"/>
        <v>N</v>
      </c>
      <c r="I33" s="58">
        <f t="shared" si="3"/>
        <v>2270</v>
      </c>
      <c r="J33" s="57" t="s">
        <v>7</v>
      </c>
      <c r="K33" s="30"/>
      <c r="L33" s="33"/>
      <c r="M33" s="30"/>
      <c r="N33" s="34"/>
      <c r="O33" s="30" t="s">
        <v>3</v>
      </c>
      <c r="P33" s="35">
        <f>-($N$3+$N$4)</f>
        <v>-0.067</v>
      </c>
      <c r="Q33" s="35"/>
      <c r="R33" s="35"/>
      <c r="S33" s="36" t="s">
        <v>11</v>
      </c>
      <c r="T33" s="37">
        <f>$S$2</f>
        <v>20</v>
      </c>
      <c r="U33" s="30" t="s">
        <v>0</v>
      </c>
      <c r="V33" s="31" t="str">
        <f t="shared" si="13"/>
        <v>FR</v>
      </c>
      <c r="W33" s="31" t="str">
        <f t="shared" si="2"/>
        <v>Z DOWN</v>
      </c>
    </row>
    <row r="34" spans="1:23" ht="12.75">
      <c r="A34" s="9">
        <v>-1.2189</v>
      </c>
      <c r="B34" s="9">
        <v>1.4502</v>
      </c>
      <c r="E34" s="1" t="s">
        <v>0</v>
      </c>
      <c r="F34" t="s">
        <v>41</v>
      </c>
      <c r="H34" s="6" t="str">
        <f t="shared" si="12"/>
        <v>N</v>
      </c>
      <c r="I34" s="5">
        <f t="shared" si="3"/>
        <v>2280</v>
      </c>
      <c r="J34" t="s">
        <v>7</v>
      </c>
      <c r="K34" s="1">
        <f>IF(L34=0,"","X")</f>
      </c>
      <c r="L34" s="11">
        <f>A34-A32</f>
        <v>0</v>
      </c>
      <c r="M34" s="1" t="str">
        <f t="shared" si="9"/>
        <v>Y</v>
      </c>
      <c r="N34" s="11">
        <f>B34-B32</f>
        <v>0.6101</v>
      </c>
      <c r="S34" s="1" t="s">
        <v>11</v>
      </c>
      <c r="T34" s="5">
        <f>$S$3</f>
        <v>200</v>
      </c>
      <c r="U34" s="1" t="s">
        <v>0</v>
      </c>
      <c r="V34" t="str">
        <f t="shared" si="13"/>
        <v>FR</v>
      </c>
      <c r="W34" t="str">
        <f t="shared" si="2"/>
        <v>UP CENTER</v>
      </c>
    </row>
    <row r="35" spans="1:23" s="31" customFormat="1" ht="12.75">
      <c r="A35" s="29"/>
      <c r="B35" s="29"/>
      <c r="C35" s="29"/>
      <c r="D35" s="29"/>
      <c r="E35" s="30" t="s">
        <v>0</v>
      </c>
      <c r="F35" s="31" t="s">
        <v>39</v>
      </c>
      <c r="H35" s="32" t="str">
        <f t="shared" si="12"/>
        <v>N</v>
      </c>
      <c r="I35" s="58">
        <f t="shared" si="3"/>
        <v>2290</v>
      </c>
      <c r="J35" s="31" t="s">
        <v>5</v>
      </c>
      <c r="K35" s="30"/>
      <c r="L35" s="33"/>
      <c r="M35" s="30"/>
      <c r="N35" s="34"/>
      <c r="O35" s="30" t="s">
        <v>3</v>
      </c>
      <c r="P35" s="35">
        <f>$N$3+$N$4</f>
        <v>0.067</v>
      </c>
      <c r="Q35" s="35"/>
      <c r="R35" s="35"/>
      <c r="S35" s="30"/>
      <c r="T35" s="33"/>
      <c r="U35" s="30" t="s">
        <v>0</v>
      </c>
      <c r="V35" s="31" t="str">
        <f t="shared" si="13"/>
        <v>RPD</v>
      </c>
      <c r="W35" s="31" t="str">
        <f t="shared" si="2"/>
        <v>Z UP</v>
      </c>
    </row>
    <row r="36" spans="1:23" s="15" customFormat="1" ht="12.75">
      <c r="A36" s="14">
        <v>-0.5818</v>
      </c>
      <c r="B36" s="14">
        <v>0.8363</v>
      </c>
      <c r="C36" s="14"/>
      <c r="D36" s="14"/>
      <c r="E36" s="18" t="s">
        <v>0</v>
      </c>
      <c r="F36" s="15" t="s">
        <v>42</v>
      </c>
      <c r="G36" s="3"/>
      <c r="H36" s="16" t="str">
        <f t="shared" si="12"/>
        <v>N</v>
      </c>
      <c r="I36" s="5">
        <f t="shared" si="3"/>
        <v>2300</v>
      </c>
      <c r="J36" s="15" t="s">
        <v>5</v>
      </c>
      <c r="K36" s="18" t="str">
        <f>IF(L36=0,"","X")</f>
        <v>X</v>
      </c>
      <c r="L36" s="19">
        <f>A36-A34</f>
        <v>0.6371000000000001</v>
      </c>
      <c r="M36" s="18" t="str">
        <f t="shared" si="9"/>
        <v>Y</v>
      </c>
      <c r="N36" s="19">
        <f>B36-B34</f>
        <v>-0.6138999999999999</v>
      </c>
      <c r="O36" s="18"/>
      <c r="P36" s="17"/>
      <c r="Q36" s="17"/>
      <c r="R36" s="17"/>
      <c r="S36" s="18"/>
      <c r="T36" s="17"/>
      <c r="U36" s="18" t="s">
        <v>0</v>
      </c>
      <c r="V36" s="15" t="str">
        <f t="shared" si="13"/>
        <v>RPD</v>
      </c>
      <c r="W36" s="15" t="str">
        <f t="shared" si="2"/>
        <v>TO NEXT LETTER - T</v>
      </c>
    </row>
    <row r="37" spans="1:21" s="21" customFormat="1" ht="12.75">
      <c r="A37" s="20"/>
      <c r="B37" s="20"/>
      <c r="C37" s="20"/>
      <c r="D37" s="20"/>
      <c r="H37" s="22"/>
      <c r="I37" s="23"/>
      <c r="K37" s="24"/>
      <c r="L37" s="23"/>
      <c r="M37" s="24"/>
      <c r="N37" s="25"/>
      <c r="O37" s="24"/>
      <c r="P37" s="23"/>
      <c r="Q37" s="23"/>
      <c r="R37" s="23"/>
      <c r="S37" s="24"/>
      <c r="T37" s="23"/>
      <c r="U37" s="24"/>
    </row>
  </sheetData>
  <mergeCells count="1">
    <mergeCell ref="A4:D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Tennessee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SEATEC-Laptop</dc:creator>
  <cp:keywords/>
  <dc:description/>
  <cp:lastModifiedBy>HEMPHILL</cp:lastModifiedBy>
  <dcterms:created xsi:type="dcterms:W3CDTF">2001-03-12T03:02:52Z</dcterms:created>
  <dcterms:modified xsi:type="dcterms:W3CDTF">2003-02-28T18:27:43Z</dcterms:modified>
  <cp:category/>
  <cp:version/>
  <cp:contentType/>
  <cp:contentStatus/>
</cp:coreProperties>
</file>